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35" windowHeight="10035" activeTab="1"/>
  </bookViews>
  <sheets>
    <sheet name="Sheet1" sheetId="1" r:id="rId1"/>
    <sheet name="Sheet2" sheetId="2" r:id="rId2"/>
  </sheets>
  <definedNames>
    <definedName name="_xlnm.Print_Area" localSheetId="1">'Sheet2'!$A$7</definedName>
  </definedNames>
  <calcPr fullCalcOnLoad="1"/>
</workbook>
</file>

<file path=xl/sharedStrings.xml><?xml version="1.0" encoding="utf-8"?>
<sst xmlns="http://schemas.openxmlformats.org/spreadsheetml/2006/main" count="208" uniqueCount="142">
  <si>
    <t>aantal</t>
  </si>
  <si>
    <t>HL</t>
  </si>
  <si>
    <t>UHD</t>
  </si>
  <si>
    <t>UD</t>
  </si>
  <si>
    <t>AIO</t>
  </si>
  <si>
    <t>totaal</t>
  </si>
  <si>
    <t>Totaal</t>
  </si>
  <si>
    <t>Totaal in uren</t>
  </si>
  <si>
    <t>Onverdeeld laten:</t>
  </si>
  <si>
    <t>hc</t>
  </si>
  <si>
    <t>hc/pr</t>
  </si>
  <si>
    <t>pm</t>
  </si>
  <si>
    <t>hc+coörd</t>
  </si>
  <si>
    <t>D-studenten</t>
  </si>
  <si>
    <t>Formatie</t>
  </si>
  <si>
    <t>Normtaak</t>
  </si>
  <si>
    <t>per fte</t>
  </si>
  <si>
    <t>inzetbaar</t>
  </si>
  <si>
    <t xml:space="preserve">Systeemprogrammering </t>
  </si>
  <si>
    <t>Ontwerpproject</t>
  </si>
  <si>
    <t xml:space="preserve">Ontwerpproject </t>
  </si>
  <si>
    <t>In %</t>
  </si>
  <si>
    <t>uren/opdr</t>
  </si>
  <si>
    <t>a</t>
  </si>
  <si>
    <t>Total in uren</t>
  </si>
  <si>
    <t>Vakontwikkeling</t>
  </si>
  <si>
    <t>Onderwijs capaciteit</t>
  </si>
  <si>
    <t>Eigen onderwijs</t>
  </si>
  <si>
    <t>Studie adviseur</t>
  </si>
  <si>
    <t>Distributed E-business Techn</t>
  </si>
  <si>
    <t>Didactisch Inwerk traject</t>
  </si>
  <si>
    <t>Sandro Etalle (90%,45%)</t>
  </si>
  <si>
    <t>Distributed E-bussines Tech</t>
  </si>
  <si>
    <t>Pierre Jansen (100%,45%)</t>
  </si>
  <si>
    <t>RTES</t>
  </si>
  <si>
    <t>Ubiquitous Computing</t>
  </si>
  <si>
    <t>KiesCie voorzitter</t>
  </si>
  <si>
    <t>Ontwerproject Coord.</t>
  </si>
  <si>
    <t>Process besturing en Robotica</t>
  </si>
  <si>
    <t>Vrij project</t>
  </si>
  <si>
    <t xml:space="preserve">Cluster  organisatie </t>
  </si>
  <si>
    <t>VisitatieCie</t>
  </si>
  <si>
    <t>Programmeren in C++ EL</t>
  </si>
  <si>
    <t>Programmeren in C++ TW</t>
  </si>
  <si>
    <t>Programmeren in C++ Overigen</t>
  </si>
  <si>
    <t>Jordan Cheun Ngen Chong</t>
  </si>
  <si>
    <t>Angelika Mader (100%,0%)</t>
  </si>
  <si>
    <t>Hans Scholten (100%,45%)</t>
  </si>
  <si>
    <t>Wiek Vervoort (50%,45%)</t>
  </si>
  <si>
    <t>Naam</t>
  </si>
  <si>
    <t>Aanst.</t>
  </si>
  <si>
    <t>Cluster organisatie</t>
  </si>
  <si>
    <t>D-opdrachten</t>
  </si>
  <si>
    <t>Ontwerpopdrachten</t>
  </si>
  <si>
    <t>Vrije projecten</t>
  </si>
  <si>
    <t>D-stages</t>
  </si>
  <si>
    <t>D-Stage</t>
  </si>
  <si>
    <t>D-stage</t>
  </si>
  <si>
    <t>integraal</t>
  </si>
  <si>
    <t>Adviseur ACI</t>
  </si>
  <si>
    <t>toegew.</t>
  </si>
  <si>
    <t>Specificatie methoden</t>
  </si>
  <si>
    <t>Verdeelbaar onderwijs + taken</t>
  </si>
  <si>
    <t>Verrekende taken</t>
  </si>
  <si>
    <t>Inleiding ICT voor BMTI</t>
  </si>
  <si>
    <t>Feitelijke onderwijs normtaak</t>
  </si>
  <si>
    <t>pr</t>
  </si>
  <si>
    <t>OOT</t>
  </si>
  <si>
    <t>Rest</t>
  </si>
  <si>
    <t>2001-2002</t>
  </si>
  <si>
    <t>Pieter Hartel (100%,30%)</t>
  </si>
  <si>
    <t>Albert Schoute (80%,45%)</t>
  </si>
  <si>
    <t>Ferdy Hanssen</t>
  </si>
  <si>
    <t>Law</t>
  </si>
  <si>
    <t>Ricardo Corin</t>
  </si>
  <si>
    <t>Vashugi Sandramoorthi</t>
  </si>
  <si>
    <t>Besturingssystemen 211047</t>
  </si>
  <si>
    <t>met paul</t>
  </si>
  <si>
    <t>Codesign Project</t>
  </si>
  <si>
    <t>GOS</t>
  </si>
  <si>
    <t>MDOO Inf</t>
  </si>
  <si>
    <t>ExamenCie</t>
  </si>
  <si>
    <t>Besturingssystemen INF/TEL</t>
  </si>
  <si>
    <t>Totaal aan eigen verplichtingen</t>
  </si>
  <si>
    <t>D-opdrachten Bit</t>
  </si>
  <si>
    <t xml:space="preserve">Computersystemen voor EL/CT </t>
  </si>
  <si>
    <t>Computerarchitectuur Bachelor</t>
  </si>
  <si>
    <t>Computerarchitectuur</t>
  </si>
  <si>
    <t>Distr. E-bussiness Technique</t>
  </si>
  <si>
    <t>Inl. Prog. Java TBK</t>
  </si>
  <si>
    <t>Omar Mansour</t>
  </si>
  <si>
    <t>Jianquin Guo</t>
  </si>
  <si>
    <t>wiek, hans, sandro</t>
  </si>
  <si>
    <t>pieter</t>
  </si>
  <si>
    <t xml:space="preserve">Computer Architectuur </t>
  </si>
  <si>
    <t>proj</t>
  </si>
  <si>
    <t>Computer Architecture Bacc</t>
  </si>
  <si>
    <t>Computer Architecture</t>
  </si>
  <si>
    <t>met jordan</t>
  </si>
  <si>
    <t>met albert</t>
  </si>
  <si>
    <t>met pieter</t>
  </si>
  <si>
    <t>Ttotaal aan toegeleverde verplichtingen</t>
  </si>
  <si>
    <t>CAES</t>
  </si>
  <si>
    <t>Verdeeld</t>
  </si>
  <si>
    <t>Codesign project</t>
  </si>
  <si>
    <t>Totaal verdeeld + onverdeeld</t>
  </si>
  <si>
    <t>Onderwijs surplus</t>
  </si>
  <si>
    <t>Inl. Prog. Java voor TBK</t>
  </si>
  <si>
    <t xml:space="preserve">Totaal </t>
  </si>
  <si>
    <t>Computer Arch Bacc</t>
  </si>
  <si>
    <t>Computer Org. CT/EL</t>
  </si>
  <si>
    <t>Comp Arch Proj</t>
  </si>
  <si>
    <t>jaar</t>
  </si>
  <si>
    <t>hans</t>
  </si>
  <si>
    <t>Gedistribueerde Operating Sys</t>
  </si>
  <si>
    <t>pierre</t>
  </si>
  <si>
    <t>sandro</t>
  </si>
  <si>
    <t>Parallelle processing</t>
  </si>
  <si>
    <t>pieter + ed</t>
  </si>
  <si>
    <t>pieter + pierre</t>
  </si>
  <si>
    <t>albert, pierre</t>
  </si>
  <si>
    <t>maria, ferdy, jordan, law, ricardo, vasughi</t>
  </si>
  <si>
    <t>volgens gerrit</t>
  </si>
  <si>
    <t>vakken + taken</t>
  </si>
  <si>
    <t>met hans</t>
  </si>
  <si>
    <t>3 * java</t>
  </si>
  <si>
    <t>angelika</t>
  </si>
  <si>
    <t>??</t>
  </si>
  <si>
    <t>law, ricardo, vashugi</t>
  </si>
  <si>
    <t>ferdy pr</t>
  </si>
  <si>
    <t>met sandro</t>
  </si>
  <si>
    <t>coord ferdy 150</t>
  </si>
  <si>
    <t>meer dan share</t>
  </si>
  <si>
    <t>Taakverdeling DIES 2002</t>
  </si>
  <si>
    <t>oud</t>
  </si>
  <si>
    <t>inspanning</t>
  </si>
  <si>
    <t>Voorlopige verdeling onderwijs DIES</t>
  </si>
  <si>
    <t>met bert</t>
  </si>
  <si>
    <t>Constraint Logic Programming</t>
  </si>
  <si>
    <t>trimester</t>
  </si>
  <si>
    <t>all</t>
  </si>
  <si>
    <t>?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</si>
</sst>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fl-413]\ #,##0_-"/>
    <numFmt numFmtId="181" formatCode="[$fl-413]\ #,##0.0_-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9" fontId="1" fillId="0" borderId="0" xfId="0" applyNumberFormat="1" applyFont="1" applyAlignment="1" applyProtection="1">
      <alignment/>
      <protection locked="0"/>
    </xf>
    <xf numFmtId="9" fontId="0" fillId="0" borderId="0" xfId="19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 applyProtection="1">
      <alignment horizontal="right"/>
      <protection hidden="1" locked="0"/>
    </xf>
    <xf numFmtId="0" fontId="0" fillId="0" borderId="0" xfId="0" applyAlignment="1" applyProtection="1">
      <alignment/>
      <protection hidden="1" locked="0"/>
    </xf>
    <xf numFmtId="1" fontId="1" fillId="0" borderId="0" xfId="0" applyNumberFormat="1" applyFont="1" applyAlignment="1" applyProtection="1">
      <alignment/>
      <protection hidden="1" locked="0"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35">
      <selection activeCell="K38" sqref="K38"/>
    </sheetView>
  </sheetViews>
  <sheetFormatPr defaultColWidth="9.140625" defaultRowHeight="12.75"/>
  <cols>
    <col min="1" max="16384" width="9.140625" style="5" customWidth="1"/>
  </cols>
  <sheetData>
    <row r="1" ht="12.75">
      <c r="A1" s="5" t="s">
        <v>133</v>
      </c>
    </row>
    <row r="3" spans="1:6" s="4" customFormat="1" ht="12.75">
      <c r="A3" s="2" t="s">
        <v>14</v>
      </c>
      <c r="B3" s="3" t="s">
        <v>0</v>
      </c>
      <c r="C3" s="3" t="s">
        <v>17</v>
      </c>
      <c r="D3" s="3"/>
      <c r="E3" s="3" t="s">
        <v>26</v>
      </c>
      <c r="F3" s="3"/>
    </row>
    <row r="4" spans="1:7" ht="12.75">
      <c r="A4" s="5" t="s">
        <v>1</v>
      </c>
      <c r="B4" s="5">
        <v>1</v>
      </c>
      <c r="C4" s="5">
        <v>1</v>
      </c>
      <c r="D4" s="5">
        <v>0.3</v>
      </c>
      <c r="E4" s="5">
        <f>(C4*D4)</f>
        <v>0.3</v>
      </c>
      <c r="G4" s="5" t="s">
        <v>93</v>
      </c>
    </row>
    <row r="5" spans="1:7" ht="12.75">
      <c r="A5" s="5" t="s">
        <v>2</v>
      </c>
      <c r="B5" s="5">
        <v>2</v>
      </c>
      <c r="C5" s="5">
        <v>1.8</v>
      </c>
      <c r="D5" s="5">
        <v>0.45</v>
      </c>
      <c r="E5" s="5">
        <f>(C5*D5)</f>
        <v>0.81</v>
      </c>
      <c r="G5" s="5" t="s">
        <v>120</v>
      </c>
    </row>
    <row r="6" spans="1:7" ht="12.75">
      <c r="A6" s="5" t="s">
        <v>3</v>
      </c>
      <c r="B6" s="5">
        <v>4</v>
      </c>
      <c r="C6" s="5">
        <v>2.4</v>
      </c>
      <c r="D6" s="5">
        <v>0.45</v>
      </c>
      <c r="E6" s="5">
        <f>(C6*D6)</f>
        <v>1.08</v>
      </c>
      <c r="G6" s="5" t="s">
        <v>92</v>
      </c>
    </row>
    <row r="7" spans="1:7" ht="12.75">
      <c r="A7" s="5" t="s">
        <v>4</v>
      </c>
      <c r="B7" s="5">
        <v>6</v>
      </c>
      <c r="C7" s="5">
        <v>2</v>
      </c>
      <c r="D7" s="5">
        <v>0.15</v>
      </c>
      <c r="E7" s="5">
        <f>(C7*D7)</f>
        <v>0.3</v>
      </c>
      <c r="G7" s="5" t="s">
        <v>121</v>
      </c>
    </row>
    <row r="8" spans="1:7" s="4" customFormat="1" ht="12" customHeight="1">
      <c r="A8" s="4" t="s">
        <v>5</v>
      </c>
      <c r="B8" s="4">
        <f>SUM(B4:B7)</f>
        <v>13</v>
      </c>
      <c r="C8" s="4">
        <f>SUM(C4:C7)</f>
        <v>7.199999999999999</v>
      </c>
      <c r="D8" s="4">
        <f>SUM(D4:D7)</f>
        <v>1.3499999999999999</v>
      </c>
      <c r="E8" s="4">
        <f>SUM(E4:E7)</f>
        <v>2.49</v>
      </c>
      <c r="G8" s="6"/>
    </row>
    <row r="9" spans="1:6" ht="12.75">
      <c r="A9" s="5" t="s">
        <v>21</v>
      </c>
      <c r="B9" s="7"/>
      <c r="C9" s="7">
        <f>C8/C8</f>
        <v>1</v>
      </c>
      <c r="D9" s="4"/>
      <c r="E9" s="7">
        <f>E8/C8</f>
        <v>0.3458333333333334</v>
      </c>
      <c r="F9" s="8"/>
    </row>
    <row r="11" spans="1:7" ht="12.75">
      <c r="A11" s="5" t="s">
        <v>6</v>
      </c>
      <c r="D11" s="9" t="s">
        <v>16</v>
      </c>
      <c r="E11" s="9" t="s">
        <v>58</v>
      </c>
      <c r="F11" s="15" t="s">
        <v>60</v>
      </c>
      <c r="G11" s="16"/>
    </row>
    <row r="12" spans="1:8" s="4" customFormat="1" ht="12.75">
      <c r="A12" s="4" t="s">
        <v>15</v>
      </c>
      <c r="D12" s="4">
        <v>1658</v>
      </c>
      <c r="E12" s="4">
        <f>TRUNC(E8*D12)</f>
        <v>4128</v>
      </c>
      <c r="F12" s="17">
        <v>4130</v>
      </c>
      <c r="G12" s="17"/>
      <c r="H12" s="13" t="s">
        <v>122</v>
      </c>
    </row>
    <row r="13" spans="1:6" ht="12.75">
      <c r="A13" s="5" t="s">
        <v>65</v>
      </c>
      <c r="F13" s="5">
        <f>TRUNC((F12-E25+E28)/E8)</f>
        <v>1577</v>
      </c>
    </row>
    <row r="15" ht="12.75">
      <c r="A15" s="4" t="s">
        <v>103</v>
      </c>
    </row>
    <row r="16" spans="1:8" s="4" customFormat="1" ht="12.75">
      <c r="A16" s="13" t="s">
        <v>27</v>
      </c>
      <c r="E16" s="13">
        <f>Sheet2!G68</f>
        <v>3636</v>
      </c>
      <c r="F16" s="10"/>
      <c r="H16" s="13" t="s">
        <v>123</v>
      </c>
    </row>
    <row r="17" spans="1:8" s="13" customFormat="1" ht="12.75">
      <c r="A17" s="13" t="s">
        <v>62</v>
      </c>
      <c r="E17" s="20">
        <f>Sheet2!G98</f>
        <v>264</v>
      </c>
      <c r="F17" s="20"/>
      <c r="G17" s="20"/>
      <c r="H17" s="13" t="s">
        <v>125</v>
      </c>
    </row>
    <row r="18" spans="1:7" s="4" customFormat="1" ht="12.75">
      <c r="A18" s="4" t="s">
        <v>6</v>
      </c>
      <c r="E18" s="10">
        <f>SUM(E16:E17)</f>
        <v>3900</v>
      </c>
      <c r="F18" s="10"/>
      <c r="G18" s="10"/>
    </row>
    <row r="19" spans="1:7" ht="12.75">
      <c r="A19" s="4"/>
      <c r="E19" s="10"/>
      <c r="F19" s="12"/>
      <c r="G19" s="12"/>
    </row>
    <row r="20" s="4" customFormat="1" ht="12.75">
      <c r="A20" s="4" t="s">
        <v>8</v>
      </c>
    </row>
    <row r="21" spans="1:8" s="13" customFormat="1" ht="12.75">
      <c r="A21" s="13" t="s">
        <v>104</v>
      </c>
      <c r="E21" s="14">
        <v>48</v>
      </c>
      <c r="H21" s="13" t="s">
        <v>126</v>
      </c>
    </row>
    <row r="22" spans="1:8" ht="12.75">
      <c r="A22" s="5" t="s">
        <v>55</v>
      </c>
      <c r="D22" s="5">
        <v>2</v>
      </c>
      <c r="E22" s="5">
        <v>30</v>
      </c>
      <c r="H22" s="5" t="s">
        <v>127</v>
      </c>
    </row>
    <row r="23" spans="1:8" ht="12" customHeight="1">
      <c r="A23" s="5" t="s">
        <v>96</v>
      </c>
      <c r="D23" s="5" t="s">
        <v>66</v>
      </c>
      <c r="E23" s="5">
        <v>114</v>
      </c>
      <c r="H23" s="16" t="s">
        <v>131</v>
      </c>
    </row>
    <row r="24" spans="1:8" ht="12" customHeight="1">
      <c r="A24" s="5" t="s">
        <v>97</v>
      </c>
      <c r="D24" s="5" t="s">
        <v>66</v>
      </c>
      <c r="E24" s="5">
        <v>192</v>
      </c>
      <c r="H24" s="5" t="s">
        <v>134</v>
      </c>
    </row>
    <row r="25" spans="1:5" s="4" customFormat="1" ht="12.75">
      <c r="A25" s="4" t="s">
        <v>7</v>
      </c>
      <c r="D25" s="11"/>
      <c r="E25" s="4">
        <f>SUM(E21:E24)</f>
        <v>384</v>
      </c>
    </row>
    <row r="26" spans="1:6" s="4" customFormat="1" ht="12" customHeight="1">
      <c r="A26" s="4" t="s">
        <v>105</v>
      </c>
      <c r="D26" s="11"/>
      <c r="F26" s="10">
        <f>E18+E25</f>
        <v>4284</v>
      </c>
    </row>
    <row r="27" spans="4:6" s="4" customFormat="1" ht="12" customHeight="1">
      <c r="D27" s="11"/>
      <c r="F27" s="10"/>
    </row>
    <row r="28" spans="1:8" s="4" customFormat="1" ht="12.75">
      <c r="A28" s="4" t="s">
        <v>51</v>
      </c>
      <c r="D28" s="11"/>
      <c r="E28" s="4">
        <v>181</v>
      </c>
      <c r="F28" s="10"/>
      <c r="H28" s="13" t="s">
        <v>119</v>
      </c>
    </row>
    <row r="29" spans="4:6" s="4" customFormat="1" ht="12.75">
      <c r="D29" s="11"/>
      <c r="F29" s="10"/>
    </row>
    <row r="30" spans="1:8" s="4" customFormat="1" ht="12.75">
      <c r="A30" s="4" t="s">
        <v>106</v>
      </c>
      <c r="D30" s="11"/>
      <c r="F30" s="10">
        <f>F26-F12</f>
        <v>154</v>
      </c>
      <c r="H30" s="13" t="s">
        <v>132</v>
      </c>
    </row>
    <row r="31" ht="12.75">
      <c r="D31" s="9"/>
    </row>
    <row r="32" s="4" customFormat="1" ht="12.75">
      <c r="A32" s="4" t="s">
        <v>62</v>
      </c>
    </row>
    <row r="33" spans="1:8" ht="12.75">
      <c r="A33" s="5" t="s">
        <v>107</v>
      </c>
      <c r="D33" s="5">
        <v>3</v>
      </c>
      <c r="E33" s="5">
        <v>88</v>
      </c>
      <c r="F33" s="5">
        <f>D33*E33</f>
        <v>264</v>
      </c>
      <c r="H33" s="5" t="s">
        <v>128</v>
      </c>
    </row>
    <row r="34" spans="1:6" s="4" customFormat="1" ht="12.75">
      <c r="A34" s="4" t="s">
        <v>108</v>
      </c>
      <c r="F34" s="10">
        <f>F33</f>
        <v>264</v>
      </c>
    </row>
    <row r="35" ht="12.75">
      <c r="A35" s="19"/>
    </row>
    <row r="36" spans="1:6" s="4" customFormat="1" ht="12.75">
      <c r="A36" s="4" t="s">
        <v>63</v>
      </c>
      <c r="D36" s="11" t="s">
        <v>22</v>
      </c>
      <c r="E36" s="11" t="s">
        <v>0</v>
      </c>
      <c r="F36" s="11" t="s">
        <v>5</v>
      </c>
    </row>
    <row r="37" spans="1:6" ht="12.75">
      <c r="A37" s="5" t="s">
        <v>52</v>
      </c>
      <c r="D37" s="5">
        <v>60</v>
      </c>
      <c r="E37" s="5">
        <v>6</v>
      </c>
      <c r="F37" s="5">
        <f>D37*E37</f>
        <v>360</v>
      </c>
    </row>
    <row r="38" spans="1:6" ht="12.75">
      <c r="A38" s="5" t="s">
        <v>53</v>
      </c>
      <c r="D38" s="5">
        <v>10</v>
      </c>
      <c r="E38" s="5">
        <v>27</v>
      </c>
      <c r="F38" s="5">
        <f>D38*E38</f>
        <v>270</v>
      </c>
    </row>
    <row r="39" spans="1:6" ht="12.75">
      <c r="A39" s="5" t="s">
        <v>54</v>
      </c>
      <c r="D39" s="5">
        <v>3</v>
      </c>
      <c r="E39" s="5">
        <v>6</v>
      </c>
      <c r="F39" s="5">
        <f>D39*E39</f>
        <v>18</v>
      </c>
    </row>
    <row r="40" spans="1:6" ht="12.75">
      <c r="A40" s="5" t="s">
        <v>55</v>
      </c>
      <c r="D40" s="5">
        <v>15</v>
      </c>
      <c r="E40" s="5">
        <v>7</v>
      </c>
      <c r="F40" s="5">
        <f>D40*E40</f>
        <v>105</v>
      </c>
    </row>
    <row r="42" spans="1:6" s="4" customFormat="1" ht="12.75">
      <c r="A42" s="4" t="s">
        <v>25</v>
      </c>
      <c r="D42" s="4" t="s">
        <v>112</v>
      </c>
      <c r="F42" s="4" t="s">
        <v>135</v>
      </c>
    </row>
    <row r="43" spans="1:8" s="13" customFormat="1" ht="12.75">
      <c r="A43" s="13" t="s">
        <v>109</v>
      </c>
      <c r="D43" s="13">
        <v>1</v>
      </c>
      <c r="F43" s="13" t="s">
        <v>11</v>
      </c>
      <c r="H43" s="13" t="s">
        <v>113</v>
      </c>
    </row>
    <row r="44" spans="1:8" s="13" customFormat="1" ht="12.75">
      <c r="A44" s="13" t="s">
        <v>110</v>
      </c>
      <c r="D44" s="13">
        <v>1</v>
      </c>
      <c r="F44" s="13" t="s">
        <v>11</v>
      </c>
      <c r="H44" s="13" t="s">
        <v>113</v>
      </c>
    </row>
    <row r="45" spans="1:8" s="13" customFormat="1" ht="12.75">
      <c r="A45" s="13" t="s">
        <v>111</v>
      </c>
      <c r="D45" s="13">
        <v>0</v>
      </c>
      <c r="F45" s="13" t="s">
        <v>11</v>
      </c>
      <c r="H45" s="13" t="s">
        <v>113</v>
      </c>
    </row>
    <row r="46" spans="1:8" s="13" customFormat="1" ht="12.75">
      <c r="A46" s="13" t="s">
        <v>114</v>
      </c>
      <c r="D46" s="13">
        <v>1</v>
      </c>
      <c r="F46" s="13" t="s">
        <v>11</v>
      </c>
      <c r="H46" s="13" t="s">
        <v>115</v>
      </c>
    </row>
    <row r="47" spans="1:8" s="13" customFormat="1" ht="12.75">
      <c r="A47" s="13" t="s">
        <v>117</v>
      </c>
      <c r="D47" s="13">
        <v>0</v>
      </c>
      <c r="F47" s="13" t="s">
        <v>11</v>
      </c>
      <c r="H47" s="13" t="s">
        <v>118</v>
      </c>
    </row>
    <row r="48" spans="1:8" ht="12.75">
      <c r="A48" s="13" t="s">
        <v>138</v>
      </c>
      <c r="D48" s="5">
        <v>2</v>
      </c>
      <c r="F48" s="5" t="s">
        <v>11</v>
      </c>
      <c r="H48" s="5" t="s">
        <v>116</v>
      </c>
    </row>
    <row r="49" spans="1:8" ht="12.75">
      <c r="A49" s="5" t="s">
        <v>29</v>
      </c>
      <c r="D49" s="5">
        <v>2</v>
      </c>
      <c r="F49" s="5" t="s">
        <v>11</v>
      </c>
      <c r="H49" s="5" t="s">
        <v>93</v>
      </c>
    </row>
    <row r="50" s="4" customFormat="1" ht="12.75">
      <c r="A50" s="4" t="s">
        <v>24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  <headerFooter alignWithMargins="0">
    <oddHeader>&amp;Lotv97&amp;CCONCEPT OOT&amp;R&amp;P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SheetLayoutView="75" workbookViewId="0" topLeftCell="A67">
      <selection activeCell="H78" sqref="H78"/>
    </sheetView>
  </sheetViews>
  <sheetFormatPr defaultColWidth="9.140625" defaultRowHeight="12.75"/>
  <cols>
    <col min="1" max="16384" width="9.140625" style="14" customWidth="1"/>
  </cols>
  <sheetData>
    <row r="1" spans="1:5" s="21" customFormat="1" ht="12.75">
      <c r="A1" s="21" t="s">
        <v>136</v>
      </c>
      <c r="E1" s="21" t="s">
        <v>69</v>
      </c>
    </row>
    <row r="3" spans="1:5" s="1" customFormat="1" ht="12.75">
      <c r="A3" s="1" t="s">
        <v>49</v>
      </c>
      <c r="D3" s="18" t="s">
        <v>50</v>
      </c>
      <c r="E3" s="18" t="s">
        <v>67</v>
      </c>
    </row>
    <row r="5" spans="1:6" s="1" customFormat="1" ht="12.75">
      <c r="A5" s="1" t="s">
        <v>31</v>
      </c>
      <c r="D5" s="1">
        <v>0.9</v>
      </c>
      <c r="E5" s="1">
        <v>0.45</v>
      </c>
      <c r="F5" s="1">
        <f>TRUNC(Sheet1!F13*D5*E5)</f>
        <v>638</v>
      </c>
    </row>
    <row r="6" spans="1:8" ht="12.75">
      <c r="A6" s="14" t="s">
        <v>82</v>
      </c>
      <c r="D6" s="14">
        <v>0.4</v>
      </c>
      <c r="E6" s="14" t="s">
        <v>10</v>
      </c>
      <c r="F6" s="14">
        <v>175</v>
      </c>
      <c r="H6" s="14" t="s">
        <v>99</v>
      </c>
    </row>
    <row r="7" spans="1:6" ht="12.75">
      <c r="A7" s="14" t="s">
        <v>138</v>
      </c>
      <c r="E7" s="14" t="s">
        <v>9</v>
      </c>
      <c r="F7" s="14">
        <v>92</v>
      </c>
    </row>
    <row r="8" spans="1:6" ht="12.75">
      <c r="A8" s="14" t="s">
        <v>30</v>
      </c>
      <c r="F8" s="14">
        <v>248</v>
      </c>
    </row>
    <row r="9" spans="1:6" s="1" customFormat="1" ht="12.75">
      <c r="A9" s="1" t="s">
        <v>68</v>
      </c>
      <c r="F9" s="1">
        <f>F5-SUM(F6:F8)</f>
        <v>123</v>
      </c>
    </row>
    <row r="11" spans="1:6" s="1" customFormat="1" ht="12.75">
      <c r="A11" s="1" t="s">
        <v>70</v>
      </c>
      <c r="D11" s="1">
        <v>1</v>
      </c>
      <c r="E11" s="1">
        <v>0.3</v>
      </c>
      <c r="F11" s="1">
        <f>TRUNC(Sheet1!F13*D11*E11)</f>
        <v>473</v>
      </c>
    </row>
    <row r="12" spans="1:8" s="1" customFormat="1" ht="12.75">
      <c r="A12" s="14" t="s">
        <v>32</v>
      </c>
      <c r="D12" s="14">
        <v>0.6</v>
      </c>
      <c r="F12" s="14">
        <v>55</v>
      </c>
      <c r="H12" s="14" t="s">
        <v>98</v>
      </c>
    </row>
    <row r="13" spans="1:6" ht="12.75">
      <c r="A13" s="14" t="s">
        <v>40</v>
      </c>
      <c r="D13" s="22"/>
      <c r="E13" s="14">
        <v>0.5</v>
      </c>
      <c r="F13" s="14">
        <f>181</f>
        <v>181</v>
      </c>
    </row>
    <row r="14" spans="1:6" ht="12.75">
      <c r="A14" s="14" t="s">
        <v>52</v>
      </c>
      <c r="D14" s="22"/>
      <c r="E14" s="14">
        <v>1</v>
      </c>
      <c r="F14" s="14">
        <v>60</v>
      </c>
    </row>
    <row r="15" spans="1:6" s="1" customFormat="1" ht="12.75">
      <c r="A15" s="1" t="s">
        <v>68</v>
      </c>
      <c r="F15" s="1">
        <f>F11-SUM(F12:F14)</f>
        <v>177</v>
      </c>
    </row>
    <row r="17" spans="1:6" s="1" customFormat="1" ht="12.75">
      <c r="A17" s="1" t="s">
        <v>33</v>
      </c>
      <c r="D17" s="1">
        <v>1</v>
      </c>
      <c r="E17" s="1">
        <v>0.45</v>
      </c>
      <c r="F17" s="1">
        <f>TRUNC(Sheet1!F13*D17*E17)</f>
        <v>709</v>
      </c>
    </row>
    <row r="18" spans="1:6" ht="12.75">
      <c r="A18" s="14" t="s">
        <v>18</v>
      </c>
      <c r="E18" s="14" t="s">
        <v>10</v>
      </c>
      <c r="F18" s="14">
        <v>40</v>
      </c>
    </row>
    <row r="19" spans="1:6" ht="12.75">
      <c r="A19" s="14" t="s">
        <v>34</v>
      </c>
      <c r="E19" s="14" t="s">
        <v>9</v>
      </c>
      <c r="F19" s="14">
        <v>188</v>
      </c>
    </row>
    <row r="20" spans="1:6" ht="12.75">
      <c r="A20" s="14" t="s">
        <v>79</v>
      </c>
      <c r="E20" s="14" t="s">
        <v>9</v>
      </c>
      <c r="F20" s="14">
        <v>176</v>
      </c>
    </row>
    <row r="21" spans="1:7" ht="12.75">
      <c r="A21" s="14" t="s">
        <v>19</v>
      </c>
      <c r="E21" s="14">
        <v>13</v>
      </c>
      <c r="F21" s="14">
        <f>Sheet1!D38*E21</f>
        <v>130</v>
      </c>
      <c r="G21" s="14" t="s">
        <v>23</v>
      </c>
    </row>
    <row r="22" spans="1:7" ht="12.75">
      <c r="A22" s="14" t="s">
        <v>56</v>
      </c>
      <c r="E22" s="14">
        <v>2</v>
      </c>
      <c r="F22" s="14">
        <f>Sheet1!D40*E22</f>
        <v>30</v>
      </c>
      <c r="G22" s="14" t="s">
        <v>23</v>
      </c>
    </row>
    <row r="23" spans="1:7" ht="12.75">
      <c r="A23" s="14" t="s">
        <v>52</v>
      </c>
      <c r="E23" s="14">
        <v>1</v>
      </c>
      <c r="F23" s="14">
        <f>Sheet1!D37*E23</f>
        <v>60</v>
      </c>
      <c r="G23" s="14" t="s">
        <v>23</v>
      </c>
    </row>
    <row r="24" spans="1:6" ht="12.75">
      <c r="A24" s="14" t="s">
        <v>40</v>
      </c>
      <c r="D24" s="22"/>
      <c r="E24" s="14">
        <v>0.5</v>
      </c>
      <c r="F24" s="14">
        <v>181</v>
      </c>
    </row>
    <row r="25" spans="1:6" ht="12.75">
      <c r="A25" s="14" t="s">
        <v>59</v>
      </c>
      <c r="D25" s="22"/>
      <c r="E25" s="22"/>
      <c r="F25" s="14">
        <v>20</v>
      </c>
    </row>
    <row r="26" spans="1:6" s="1" customFormat="1" ht="12.75">
      <c r="A26" s="1" t="s">
        <v>68</v>
      </c>
      <c r="F26" s="1">
        <f>F17-SUM(F18:F25)</f>
        <v>-116</v>
      </c>
    </row>
    <row r="28" spans="1:6" s="1" customFormat="1" ht="12.75">
      <c r="A28" s="1" t="s">
        <v>46</v>
      </c>
      <c r="D28" s="1">
        <v>1</v>
      </c>
      <c r="E28" s="1">
        <v>0</v>
      </c>
      <c r="F28" s="1">
        <f>TRUNC(Sheet1!F13*D28*E28)</f>
        <v>0</v>
      </c>
    </row>
    <row r="29" spans="1:8" ht="12.75">
      <c r="A29" s="14" t="s">
        <v>78</v>
      </c>
      <c r="F29" s="14">
        <v>48</v>
      </c>
      <c r="H29" s="14" t="s">
        <v>77</v>
      </c>
    </row>
    <row r="30" spans="1:6" ht="12.75">
      <c r="A30" s="14" t="s">
        <v>61</v>
      </c>
      <c r="F30" s="14">
        <v>0</v>
      </c>
    </row>
    <row r="31" spans="1:6" s="1" customFormat="1" ht="12.75">
      <c r="A31" s="1" t="s">
        <v>68</v>
      </c>
      <c r="F31" s="1">
        <f>F28-SUM(F29:F30)</f>
        <v>-48</v>
      </c>
    </row>
    <row r="32" s="1" customFormat="1" ht="12.75"/>
    <row r="34" spans="1:6" s="1" customFormat="1" ht="12.75">
      <c r="A34" s="1" t="s">
        <v>47</v>
      </c>
      <c r="D34" s="1">
        <v>1</v>
      </c>
      <c r="E34" s="1">
        <v>0.45</v>
      </c>
      <c r="F34" s="1">
        <f>TRUNC(Sheet1!F13*D34*E34)</f>
        <v>709</v>
      </c>
    </row>
    <row r="35" spans="1:8" ht="12.75">
      <c r="A35" s="14" t="s">
        <v>87</v>
      </c>
      <c r="E35" s="14" t="s">
        <v>9</v>
      </c>
      <c r="F35" s="14">
        <v>162</v>
      </c>
      <c r="H35" s="14" t="s">
        <v>129</v>
      </c>
    </row>
    <row r="36" spans="1:8" ht="12.75">
      <c r="A36" s="14" t="s">
        <v>86</v>
      </c>
      <c r="E36" s="14" t="s">
        <v>9</v>
      </c>
      <c r="F36" s="14">
        <v>196</v>
      </c>
      <c r="H36" s="14" t="s">
        <v>129</v>
      </c>
    </row>
    <row r="37" spans="1:8" ht="12.75">
      <c r="A37" s="14" t="s">
        <v>85</v>
      </c>
      <c r="E37" s="14" t="s">
        <v>9</v>
      </c>
      <c r="F37" s="14">
        <v>61</v>
      </c>
      <c r="H37" s="14" t="s">
        <v>129</v>
      </c>
    </row>
    <row r="38" spans="1:8" ht="12.75">
      <c r="A38" s="14" t="s">
        <v>94</v>
      </c>
      <c r="E38" s="14" t="s">
        <v>95</v>
      </c>
      <c r="F38" s="14">
        <v>132</v>
      </c>
      <c r="H38" s="14" t="s">
        <v>137</v>
      </c>
    </row>
    <row r="39" spans="1:8" ht="12.75">
      <c r="A39" s="14" t="s">
        <v>35</v>
      </c>
      <c r="E39" s="14" t="s">
        <v>9</v>
      </c>
      <c r="F39" s="14">
        <v>20</v>
      </c>
      <c r="H39" s="14" t="s">
        <v>77</v>
      </c>
    </row>
    <row r="40" spans="1:7" ht="12.75">
      <c r="A40" s="14" t="s">
        <v>19</v>
      </c>
      <c r="E40" s="14">
        <v>14</v>
      </c>
      <c r="F40" s="14">
        <f>Sheet1!D38*E40</f>
        <v>140</v>
      </c>
      <c r="G40" s="14" t="s">
        <v>23</v>
      </c>
    </row>
    <row r="41" spans="1:6" ht="13.5" customHeight="1">
      <c r="A41" s="14" t="s">
        <v>52</v>
      </c>
      <c r="E41" s="14">
        <v>2</v>
      </c>
      <c r="F41" s="14">
        <v>120</v>
      </c>
    </row>
    <row r="42" spans="1:6" ht="13.5" customHeight="1">
      <c r="A42" s="14" t="s">
        <v>57</v>
      </c>
      <c r="E42" s="14">
        <v>1</v>
      </c>
      <c r="F42" s="14">
        <v>15</v>
      </c>
    </row>
    <row r="43" spans="1:6" ht="13.5" customHeight="1">
      <c r="A43" s="14" t="s">
        <v>28</v>
      </c>
      <c r="F43" s="14">
        <v>28</v>
      </c>
    </row>
    <row r="44" spans="1:6" ht="12.75">
      <c r="A44" s="14" t="s">
        <v>36</v>
      </c>
      <c r="F44" s="14">
        <v>0</v>
      </c>
    </row>
    <row r="45" spans="1:6" s="1" customFormat="1" ht="12.75">
      <c r="A45" s="1" t="s">
        <v>68</v>
      </c>
      <c r="F45" s="1">
        <f>F34-SUM(F35:F44)</f>
        <v>-165</v>
      </c>
    </row>
    <row r="47" spans="1:6" s="1" customFormat="1" ht="13.5" customHeight="1">
      <c r="A47" s="1" t="s">
        <v>71</v>
      </c>
      <c r="D47" s="1">
        <v>0.8</v>
      </c>
      <c r="E47" s="1">
        <v>0.45</v>
      </c>
      <c r="F47" s="1">
        <f>TRUNC(Sheet1!F13*D47*E47)</f>
        <v>567</v>
      </c>
    </row>
    <row r="48" spans="1:8" ht="12.75">
      <c r="A48" s="14" t="s">
        <v>76</v>
      </c>
      <c r="E48" s="14" t="s">
        <v>10</v>
      </c>
      <c r="F48" s="14">
        <v>262</v>
      </c>
      <c r="H48" s="14" t="s">
        <v>130</v>
      </c>
    </row>
    <row r="49" spans="1:6" ht="12.75">
      <c r="A49" s="14" t="s">
        <v>38</v>
      </c>
      <c r="E49" s="14" t="s">
        <v>9</v>
      </c>
      <c r="F49" s="14">
        <v>134</v>
      </c>
    </row>
    <row r="50" spans="1:7" ht="12.75">
      <c r="A50" s="14" t="s">
        <v>20</v>
      </c>
      <c r="E50" s="14">
        <v>0</v>
      </c>
      <c r="F50" s="14">
        <f>Sheet1!D38*E50</f>
        <v>0</v>
      </c>
      <c r="G50" s="14" t="s">
        <v>23</v>
      </c>
    </row>
    <row r="51" spans="1:7" ht="13.5" customHeight="1">
      <c r="A51" s="14" t="s">
        <v>52</v>
      </c>
      <c r="E51" s="14">
        <v>2</v>
      </c>
      <c r="F51" s="14">
        <v>120</v>
      </c>
      <c r="G51" s="14" t="s">
        <v>23</v>
      </c>
    </row>
    <row r="52" spans="1:6" ht="13.5" customHeight="1">
      <c r="A52" s="14" t="s">
        <v>84</v>
      </c>
      <c r="E52" s="14">
        <v>0.67</v>
      </c>
      <c r="F52" s="14">
        <v>50</v>
      </c>
    </row>
    <row r="53" spans="1:7" ht="13.5" customHeight="1">
      <c r="A53" s="14" t="s">
        <v>39</v>
      </c>
      <c r="E53" s="14">
        <v>3</v>
      </c>
      <c r="F53" s="14">
        <v>18</v>
      </c>
      <c r="G53" s="14" t="s">
        <v>23</v>
      </c>
    </row>
    <row r="54" spans="1:6" ht="13.5" customHeight="1">
      <c r="A54" s="14" t="s">
        <v>81</v>
      </c>
      <c r="F54" s="14">
        <v>20</v>
      </c>
    </row>
    <row r="55" spans="1:6" ht="13.5" customHeight="1">
      <c r="A55" s="14" t="s">
        <v>41</v>
      </c>
      <c r="E55" s="14" t="s">
        <v>11</v>
      </c>
      <c r="F55" s="14">
        <v>0</v>
      </c>
    </row>
    <row r="56" spans="1:6" s="1" customFormat="1" ht="12.75">
      <c r="A56" s="1" t="s">
        <v>68</v>
      </c>
      <c r="F56" s="1">
        <f>F47-SUM(F48:F55)</f>
        <v>-37</v>
      </c>
    </row>
    <row r="58" spans="1:6" s="1" customFormat="1" ht="12.75">
      <c r="A58" s="1" t="s">
        <v>48</v>
      </c>
      <c r="D58" s="1">
        <v>0.5</v>
      </c>
      <c r="E58" s="1">
        <v>0.45</v>
      </c>
      <c r="F58" s="1">
        <f>TRUNC(Sheet1!F13*D58*E58)</f>
        <v>354</v>
      </c>
    </row>
    <row r="59" spans="1:6" ht="12.75">
      <c r="A59" s="14" t="s">
        <v>42</v>
      </c>
      <c r="E59" s="14" t="s">
        <v>12</v>
      </c>
      <c r="F59" s="14">
        <v>78</v>
      </c>
    </row>
    <row r="60" spans="1:6" ht="12.75">
      <c r="A60" s="14" t="s">
        <v>43</v>
      </c>
      <c r="E60" s="14" t="s">
        <v>12</v>
      </c>
      <c r="F60" s="14">
        <v>131</v>
      </c>
    </row>
    <row r="61" spans="1:6" ht="12.75">
      <c r="A61" s="14" t="s">
        <v>44</v>
      </c>
      <c r="E61" s="14" t="s">
        <v>12</v>
      </c>
      <c r="F61" s="14">
        <v>16</v>
      </c>
    </row>
    <row r="62" spans="1:6" ht="12.75">
      <c r="A62" s="14" t="s">
        <v>64</v>
      </c>
      <c r="F62" s="14">
        <v>0</v>
      </c>
    </row>
    <row r="63" spans="1:6" ht="12.75">
      <c r="A63" s="14" t="s">
        <v>80</v>
      </c>
      <c r="F63" s="14">
        <v>40</v>
      </c>
    </row>
    <row r="64" spans="1:6" ht="12.75">
      <c r="A64" s="14" t="s">
        <v>37</v>
      </c>
      <c r="F64" s="14">
        <v>40</v>
      </c>
    </row>
    <row r="65" spans="1:7" ht="12.75">
      <c r="A65" s="14" t="s">
        <v>57</v>
      </c>
      <c r="E65" s="14">
        <v>2</v>
      </c>
      <c r="F65" s="14">
        <f>Sheet1!D40*E65</f>
        <v>30</v>
      </c>
      <c r="G65" s="14" t="s">
        <v>23</v>
      </c>
    </row>
    <row r="66" spans="1:7" ht="13.5" customHeight="1">
      <c r="A66" s="14" t="s">
        <v>13</v>
      </c>
      <c r="E66" s="14">
        <v>0</v>
      </c>
      <c r="F66" s="14">
        <f>Sheet1!D37*E66</f>
        <v>0</v>
      </c>
      <c r="G66" s="14" t="s">
        <v>23</v>
      </c>
    </row>
    <row r="67" spans="1:6" s="1" customFormat="1" ht="12.75">
      <c r="A67" s="1" t="s">
        <v>68</v>
      </c>
      <c r="F67" s="1">
        <f>F58-SUM(F59:F66)</f>
        <v>19</v>
      </c>
    </row>
    <row r="68" spans="1:7" s="1" customFormat="1" ht="12.75">
      <c r="A68" s="1" t="s">
        <v>83</v>
      </c>
      <c r="G68" s="1">
        <f>SUM(F6:F8,F12:F14,F18:F25,F35:F44,F48:F55,F59:F66,F71:F71,F75)</f>
        <v>3636</v>
      </c>
    </row>
    <row r="70" spans="1:7" s="1" customFormat="1" ht="12.75">
      <c r="A70" s="1" t="s">
        <v>72</v>
      </c>
      <c r="D70" s="1">
        <v>1</v>
      </c>
      <c r="E70" s="1">
        <v>0.15</v>
      </c>
      <c r="F70" s="1">
        <f>TRUNC(Sheet1!F13*D70*E70)</f>
        <v>236</v>
      </c>
      <c r="G70" s="1" t="s">
        <v>139</v>
      </c>
    </row>
    <row r="71" spans="1:8" ht="12.75">
      <c r="A71" s="14" t="s">
        <v>87</v>
      </c>
      <c r="E71" s="14" t="s">
        <v>66</v>
      </c>
      <c r="F71" s="14">
        <v>150</v>
      </c>
      <c r="G71" s="14" t="s">
        <v>140</v>
      </c>
      <c r="H71" s="14" t="s">
        <v>124</v>
      </c>
    </row>
    <row r="72" spans="1:6" s="1" customFormat="1" ht="12.75">
      <c r="A72" s="1" t="s">
        <v>6</v>
      </c>
      <c r="F72" s="1">
        <f>F70-SUM(F71:F71)</f>
        <v>86</v>
      </c>
    </row>
    <row r="74" spans="1:6" s="1" customFormat="1" ht="12.75">
      <c r="A74" s="1" t="s">
        <v>45</v>
      </c>
      <c r="D74" s="1">
        <v>1</v>
      </c>
      <c r="E74" s="1">
        <v>0.15</v>
      </c>
      <c r="F74" s="1">
        <f>TRUNC(Sheet1!F13*D74*E74)</f>
        <v>236</v>
      </c>
    </row>
    <row r="75" spans="1:8" ht="13.5" customHeight="1">
      <c r="A75" s="14" t="s">
        <v>88</v>
      </c>
      <c r="D75" s="14">
        <v>0.4</v>
      </c>
      <c r="F75" s="14">
        <v>37</v>
      </c>
      <c r="G75" s="14" t="s">
        <v>141</v>
      </c>
      <c r="H75" s="14" t="s">
        <v>100</v>
      </c>
    </row>
    <row r="76" spans="1:6" s="1" customFormat="1" ht="12.75">
      <c r="A76" s="1" t="s">
        <v>68</v>
      </c>
      <c r="F76" s="1">
        <f>F74-SUM(F75:F75)</f>
        <v>199</v>
      </c>
    </row>
    <row r="77" s="1" customFormat="1" ht="12.75"/>
    <row r="78" spans="1:6" s="1" customFormat="1" ht="12.75">
      <c r="A78" s="1" t="s">
        <v>73</v>
      </c>
      <c r="D78" s="1">
        <v>1</v>
      </c>
      <c r="E78" s="1">
        <v>0.15</v>
      </c>
      <c r="F78" s="1">
        <f>TRUNC(Sheet1!F13*D78*E78)</f>
        <v>236</v>
      </c>
    </row>
    <row r="79" spans="1:7" ht="13.5" customHeight="1">
      <c r="A79" s="14" t="s">
        <v>89</v>
      </c>
      <c r="F79" s="14">
        <v>88</v>
      </c>
      <c r="G79" s="14">
        <v>3</v>
      </c>
    </row>
    <row r="80" spans="1:6" s="1" customFormat="1" ht="12.75">
      <c r="A80" s="1" t="s">
        <v>68</v>
      </c>
      <c r="F80" s="1">
        <f>F78-SUM(F79:F79)</f>
        <v>148</v>
      </c>
    </row>
    <row r="82" spans="1:6" s="1" customFormat="1" ht="12.75">
      <c r="A82" s="1" t="s">
        <v>74</v>
      </c>
      <c r="D82" s="1">
        <v>1</v>
      </c>
      <c r="E82" s="1">
        <v>0.15</v>
      </c>
      <c r="F82" s="1">
        <f>TRUNC(Sheet1!F13*D82*E82)</f>
        <v>236</v>
      </c>
    </row>
    <row r="83" spans="1:7" ht="13.5" customHeight="1">
      <c r="A83" s="14" t="s">
        <v>89</v>
      </c>
      <c r="F83" s="14">
        <v>88</v>
      </c>
      <c r="G83" s="14">
        <v>3</v>
      </c>
    </row>
    <row r="84" spans="1:6" s="1" customFormat="1" ht="12.75">
      <c r="A84" s="1" t="s">
        <v>6</v>
      </c>
      <c r="F84" s="1">
        <f>F82-SUM(F83:F83)</f>
        <v>148</v>
      </c>
    </row>
    <row r="86" spans="1:6" s="1" customFormat="1" ht="12.75">
      <c r="A86" s="1" t="s">
        <v>75</v>
      </c>
      <c r="D86" s="1">
        <v>1</v>
      </c>
      <c r="E86" s="1">
        <v>0.15</v>
      </c>
      <c r="F86" s="1">
        <f>TRUNC(Sheet1!F13*D86*E86)</f>
        <v>236</v>
      </c>
    </row>
    <row r="87" spans="1:7" ht="13.5" customHeight="1">
      <c r="A87" s="14" t="s">
        <v>89</v>
      </c>
      <c r="F87" s="14">
        <v>88</v>
      </c>
      <c r="G87" s="14">
        <v>3</v>
      </c>
    </row>
    <row r="88" spans="1:6" s="1" customFormat="1" ht="12.75">
      <c r="A88" s="1" t="s">
        <v>68</v>
      </c>
      <c r="F88" s="1">
        <f>F86-SUM(F87:F87)</f>
        <v>148</v>
      </c>
    </row>
    <row r="90" spans="1:8" s="1" customFormat="1" ht="12.75">
      <c r="A90" s="1" t="s">
        <v>90</v>
      </c>
      <c r="D90" s="1">
        <v>1</v>
      </c>
      <c r="E90" s="1">
        <v>0.15</v>
      </c>
      <c r="F90" s="1">
        <v>228</v>
      </c>
      <c r="H90" s="14" t="s">
        <v>102</v>
      </c>
    </row>
    <row r="91" spans="1:7" ht="13.5" customHeight="1">
      <c r="A91" s="14" t="s">
        <v>89</v>
      </c>
      <c r="F91" s="14">
        <v>88</v>
      </c>
      <c r="G91" s="14">
        <v>3</v>
      </c>
    </row>
    <row r="92" spans="1:6" s="1" customFormat="1" ht="12.75">
      <c r="A92" s="1" t="s">
        <v>68</v>
      </c>
      <c r="F92" s="1">
        <f>F90-SUM(F91:F91)</f>
        <v>140</v>
      </c>
    </row>
    <row r="94" spans="1:8" s="1" customFormat="1" ht="12.75">
      <c r="A94" s="1" t="s">
        <v>91</v>
      </c>
      <c r="D94" s="1">
        <v>1</v>
      </c>
      <c r="E94" s="1">
        <v>0.15</v>
      </c>
      <c r="F94" s="1">
        <v>228</v>
      </c>
      <c r="H94" s="14" t="s">
        <v>102</v>
      </c>
    </row>
    <row r="95" spans="1:7" ht="12.75">
      <c r="A95" s="14" t="s">
        <v>89</v>
      </c>
      <c r="F95" s="14">
        <v>88</v>
      </c>
      <c r="G95" s="14">
        <v>3</v>
      </c>
    </row>
    <row r="96" spans="1:6" ht="12.75">
      <c r="A96" s="1" t="s">
        <v>68</v>
      </c>
      <c r="F96" s="1">
        <f>F94-SUM(F95:F95)</f>
        <v>140</v>
      </c>
    </row>
    <row r="98" spans="1:7" ht="12.75">
      <c r="A98" s="1" t="s">
        <v>101</v>
      </c>
      <c r="G98" s="1">
        <f>SUM(F79,F83,F87)</f>
        <v>264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&amp;L&amp;F&amp;CConcept OTV&amp;R&amp;P</oddHeader>
    <oddFooter>&amp;R&amp;D</oddFooter>
  </headerFooter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Twente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G. Jansen</dc:creator>
  <cp:keywords/>
  <dc:description/>
  <cp:lastModifiedBy>jansen</cp:lastModifiedBy>
  <cp:lastPrinted>2002-07-01T19:17:39Z</cp:lastPrinted>
  <dcterms:created xsi:type="dcterms:W3CDTF">1997-06-29T14:42:26Z</dcterms:created>
  <dcterms:modified xsi:type="dcterms:W3CDTF">2002-07-02T12:14:21Z</dcterms:modified>
  <cp:category/>
  <cp:version/>
  <cp:contentType/>
  <cp:contentStatus/>
</cp:coreProperties>
</file>